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INFORMES CTBG CUMPLIMIENTO OBLIGACIONES\2021\Información estadística contratos\"/>
    </mc:Choice>
  </mc:AlternateContent>
  <bookViews>
    <workbookView xWindow="0" yWindow="0" windowWidth="10005" windowHeight="11670"/>
  </bookViews>
  <sheets>
    <sheet name="Hoja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D21" i="2"/>
  <c r="D16" i="2"/>
  <c r="B21" i="2"/>
  <c r="E11" i="2"/>
  <c r="D4" i="2"/>
  <c r="D9" i="2"/>
  <c r="G9" i="2" s="1"/>
  <c r="D6" i="2"/>
  <c r="F7" i="2"/>
  <c r="F11" i="2" s="1"/>
  <c r="G10" i="2"/>
  <c r="B20" i="2" s="1"/>
  <c r="C5" i="2"/>
  <c r="C4" i="2"/>
  <c r="C3" i="2"/>
  <c r="D11" i="2" l="1"/>
  <c r="C11" i="2"/>
  <c r="B4" i="2"/>
  <c r="B6" i="2"/>
  <c r="G3" i="2"/>
  <c r="G5" i="2"/>
  <c r="B17" i="2" s="1"/>
  <c r="G7" i="2"/>
  <c r="B19" i="2" s="1"/>
  <c r="G8" i="2"/>
  <c r="D15" i="2" s="1"/>
  <c r="B11" i="2" l="1"/>
  <c r="G4" i="2"/>
  <c r="B16" i="2" s="1"/>
  <c r="G6" i="2"/>
  <c r="B18" i="2" s="1"/>
  <c r="B15" i="2"/>
  <c r="C18" i="2" l="1"/>
  <c r="E15" i="2"/>
  <c r="B26" i="2"/>
  <c r="C20" i="2" l="1"/>
  <c r="C19" i="2"/>
  <c r="C17" i="2"/>
  <c r="E21" i="2"/>
  <c r="C16" i="2"/>
  <c r="B25" i="2"/>
  <c r="B27" i="2" s="1"/>
  <c r="C15" i="2"/>
  <c r="C21" i="2" l="1"/>
  <c r="C27" i="2"/>
  <c r="C26" i="2"/>
  <c r="C25" i="2"/>
</calcChain>
</file>

<file path=xl/sharedStrings.xml><?xml version="1.0" encoding="utf-8"?>
<sst xmlns="http://schemas.openxmlformats.org/spreadsheetml/2006/main" count="34" uniqueCount="25">
  <si>
    <t>OBRAS</t>
  </si>
  <si>
    <t>SUMINISTROS</t>
  </si>
  <si>
    <t>SERVICIOS</t>
  </si>
  <si>
    <t>PRIVADOS</t>
  </si>
  <si>
    <t>TOTAL</t>
  </si>
  <si>
    <t>VOLUMEN</t>
  </si>
  <si>
    <t>%</t>
  </si>
  <si>
    <t>CONTRATOS</t>
  </si>
  <si>
    <t>ABIERTO 1 CRITERIO</t>
  </si>
  <si>
    <t>ABIERTO VARIOS CRITERIOS</t>
  </si>
  <si>
    <t>ABIERTO SIMPLIFICADO 1 CRITERIO</t>
  </si>
  <si>
    <t>ABIERTO SIMPLIFICADO VARIOS CRITERIOS</t>
  </si>
  <si>
    <t>NEGOCIADO SIN/CON PUBLICIDAD</t>
  </si>
  <si>
    <t>ESPECIALES</t>
  </si>
  <si>
    <t>TOTAL PROCEDIMIENTO</t>
  </si>
  <si>
    <t>TOTAL POR CONTRATO</t>
  </si>
  <si>
    <t>%2</t>
  </si>
  <si>
    <t>PORCENTAJE</t>
  </si>
  <si>
    <t>TIPO</t>
  </si>
  <si>
    <t>ABIERTO 1 CRITERIO. DE URGENCIA</t>
  </si>
  <si>
    <t>PROC. ORDINARIO</t>
  </si>
  <si>
    <t xml:space="preserve">PROC. DE URGENCIA </t>
  </si>
  <si>
    <t>PROC. DE URGENCIA</t>
  </si>
  <si>
    <t>SUBASTA</t>
  </si>
  <si>
    <t>ABIERTO VARIOS CRITERIOS. DE URGENCIA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</si>
</sst>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44" fontId="0" fillId="0" borderId="0" xfId="0" applyNumberFormat="1"/>
    <xf numFmtId="10" fontId="0" fillId="0" borderId="0" xfId="2" applyNumberFormat="1" applyFont="1"/>
    <xf numFmtId="8" fontId="0" fillId="0" borderId="0" xfId="0" applyNumberFormat="1"/>
    <xf numFmtId="9" fontId="0" fillId="0" borderId="0" xfId="2" applyNumberFormat="1" applyFont="1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8" fontId="0" fillId="0" borderId="0" xfId="1" applyNumberFormat="1" applyFont="1" applyAlignment="1">
      <alignment vertical="center"/>
    </xf>
    <xf numFmtId="10" fontId="0" fillId="0" borderId="0" xfId="2" applyNumberFormat="1" applyFont="1" applyAlignment="1">
      <alignment vertical="center"/>
    </xf>
    <xf numFmtId="8" fontId="0" fillId="0" borderId="0" xfId="0" applyNumberFormat="1" applyAlignment="1">
      <alignment vertical="center"/>
    </xf>
    <xf numFmtId="9" fontId="0" fillId="0" borderId="0" xfId="2" applyFont="1" applyAlignment="1">
      <alignment vertical="center"/>
    </xf>
    <xf numFmtId="0" fontId="0" fillId="0" borderId="0" xfId="0" applyAlignment="1">
      <alignment vertical="center"/>
    </xf>
    <xf numFmtId="44" fontId="0" fillId="0" borderId="0" xfId="1" applyFont="1"/>
  </cellXfs>
  <cellStyles count="3">
    <cellStyle name="Moneda" xfId="1" builtinId="4"/>
    <cellStyle name="Normal" xfId="0" builtinId="0"/>
    <cellStyle name="Porcentaje" xfId="2" builtinId="5"/>
  </cellStyles>
  <dxfs count="12">
    <dxf>
      <numFmt numFmtId="34" formatCode="_-* #,##0.00\ &quot;€&quot;_-;\-* #,##0.00\ &quot;€&quot;_-;_-* &quot;-&quot;??\ &quot;€&quot;_-;_-@_-"/>
    </dxf>
    <dxf>
      <numFmt numFmtId="13" formatCode="0%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2" formatCode="#,##0.00\ &quot;€&quot;;[Red]\-#,##0.00\ &quot;€&quot;"/>
    </dxf>
    <dxf>
      <numFmt numFmtId="12" formatCode="#,##0.00\ &quot;€&quot;;[Red]\-#,##0.00\ &quot;€&quot;"/>
    </dxf>
    <dxf>
      <numFmt numFmtId="12" formatCode="#,##0.00\ &quot;€&quot;;[Red]\-#,##0.00\ &quot;€&quot;"/>
    </dxf>
    <dxf>
      <numFmt numFmtId="12" formatCode="#,##0.00\ &quot;€&quot;;[Red]\-#,##0.00\ &quot;€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la5" displayName="Tabla5" ref="A2:G11" totalsRowShown="0">
  <tableColumns count="7">
    <tableColumn id="1" name="CONTRATOS"/>
    <tableColumn id="2" name="OBRAS" dataDxfId="11">
      <calculatedColumnFormula>494626.84+525442.2+36818.13+26183.29+93671.82+34780+132396.38+47751.39</calculatedColumnFormula>
    </tableColumn>
    <tableColumn id="3" name="SUMINISTROS" dataDxfId="10"/>
    <tableColumn id="4" name="SERVICIOS" dataDxfId="9"/>
    <tableColumn id="5" name="ESPECIALES"/>
    <tableColumn id="6" name="PRIVADOS" dataCellStyle="Moneda"/>
    <tableColumn id="7" name="TOTAL PROCEDIMIENTO" dataDxfId="8">
      <calculatedColumnFormula>SUM(Tabla5[[#This Row],[OBRAS]:[PRIVADOS]])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Tabla27" displayName="Tabla27" ref="A14:E21" totalsRowShown="0" headerRowDxfId="7" dataDxfId="6">
  <tableColumns count="5">
    <tableColumn id="1" name="TIPO" dataDxfId="5"/>
    <tableColumn id="2" name="PROC. ORDINARIO" dataDxfId="4" dataCellStyle="Moneda"/>
    <tableColumn id="3" name="%" dataDxfId="3" dataCellStyle="Porcentaje">
      <calculatedColumnFormula>Tabla27[[#This Row],[PROC. ORDINARIO]]/B$21</calculatedColumnFormula>
    </tableColumn>
    <tableColumn id="4" name="PROC. DE URGENCIA" dataDxfId="2"/>
    <tableColumn id="5" name="%2" dataDxfId="1" dataCellStyle="Porcentaje">
      <calculatedColumnFormula>Tabla27[[#This Row],[PROC. DE URGENCIA]]/D$21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7" name="Tabla7" displayName="Tabla7" ref="A24:C27" totalsRowShown="0">
  <tableColumns count="3">
    <tableColumn id="1" name="TIPO"/>
    <tableColumn id="2" name="VOLUMEN" dataDxfId="0"/>
    <tableColumn id="3" name="PORCENTAJE">
      <calculatedColumnFormula>B25/B$27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tabSelected="1" workbookViewId="0">
      <selection activeCell="D30" sqref="D30"/>
    </sheetView>
  </sheetViews>
  <sheetFormatPr baseColWidth="10" defaultRowHeight="15" x14ac:dyDescent="0.25"/>
  <cols>
    <col min="1" max="1" width="38.85546875" bestFit="1" customWidth="1"/>
    <col min="2" max="2" width="27.140625" bestFit="1" customWidth="1"/>
    <col min="3" max="3" width="15.7109375" bestFit="1" customWidth="1"/>
    <col min="4" max="4" width="30.42578125" bestFit="1" customWidth="1"/>
    <col min="5" max="5" width="13.28515625" bestFit="1" customWidth="1"/>
    <col min="6" max="6" width="14.5703125" bestFit="1" customWidth="1"/>
    <col min="7" max="7" width="24.140625" customWidth="1"/>
  </cols>
  <sheetData>
    <row r="2" spans="1:7" x14ac:dyDescent="0.25">
      <c r="A2" t="s">
        <v>7</v>
      </c>
      <c r="B2" t="s">
        <v>0</v>
      </c>
      <c r="C2" t="s">
        <v>1</v>
      </c>
      <c r="D2" t="s">
        <v>2</v>
      </c>
      <c r="E2" t="s">
        <v>13</v>
      </c>
      <c r="F2" t="s">
        <v>3</v>
      </c>
      <c r="G2" t="s">
        <v>14</v>
      </c>
    </row>
    <row r="3" spans="1:7" x14ac:dyDescent="0.25">
      <c r="A3" t="s">
        <v>8</v>
      </c>
      <c r="B3" s="3"/>
      <c r="C3" s="3">
        <f>184509.38+24200+79860+75737.28+22547+14540+37064.81+49049.4+11950+16475.71+117762.49+38126.34+64282.87+828304.96+5863282.49+26781.78+13918.98+10860.98+37721.35+15088.07+46764.7+64875+71367.59</f>
        <v>7715071.1800000016</v>
      </c>
      <c r="D3" s="3"/>
      <c r="E3" s="3"/>
      <c r="F3" s="13"/>
      <c r="G3" s="3">
        <f>SUM(Tabla5[[#This Row],[OBRAS]:[PRIVADOS]])</f>
        <v>7715071.1800000016</v>
      </c>
    </row>
    <row r="4" spans="1:7" x14ac:dyDescent="0.25">
      <c r="A4" t="s">
        <v>9</v>
      </c>
      <c r="B4" s="3">
        <f>450230.54+311178.92</f>
        <v>761409.46</v>
      </c>
      <c r="C4" s="3">
        <f>625253.8+635917.76+645981.64+633744.25+106788+62380.8+47825.28+24148.02+440749.52+99922</f>
        <v>3322711.07</v>
      </c>
      <c r="D4" s="3">
        <f>799999.97+38000+72877.64+71465.3+254971.2+26268+12872.5+175583.61+76277.52+12977.1+775513.2+377454+3978969.18+964820.6+50683.38+120704.28+647500+22618105</f>
        <v>31075042.48</v>
      </c>
      <c r="F4" s="13">
        <v>53470</v>
      </c>
      <c r="G4" s="3">
        <f>SUM(Tabla5[[#This Row],[OBRAS]:[PRIVADOS]])</f>
        <v>35212633.009999998</v>
      </c>
    </row>
    <row r="5" spans="1:7" x14ac:dyDescent="0.25">
      <c r="A5" t="s">
        <v>10</v>
      </c>
      <c r="B5" s="3"/>
      <c r="C5" s="3">
        <f>19380+34991.39+24200+27590+68879.25</f>
        <v>175040.64000000001</v>
      </c>
      <c r="D5" s="3"/>
      <c r="F5" s="13"/>
      <c r="G5" s="3">
        <f>SUM(Tabla5[[#This Row],[OBRAS]:[PRIVADOS]])</f>
        <v>175040.64000000001</v>
      </c>
    </row>
    <row r="6" spans="1:7" x14ac:dyDescent="0.25">
      <c r="A6" t="s">
        <v>11</v>
      </c>
      <c r="B6" s="3">
        <f t="shared" ref="B6" si="0">494626.84+525442.2+36818.13+26183.29+93671.82+34780+132396.38+47751.39</f>
        <v>1391670.05</v>
      </c>
      <c r="C6" s="3"/>
      <c r="D6" s="3">
        <f>25449+26199.52+14440+13290.25+7671.28</f>
        <v>87050.05</v>
      </c>
      <c r="F6" s="13"/>
      <c r="G6" s="3">
        <f>SUM(Tabla5[[#This Row],[OBRAS]:[PRIVADOS]])</f>
        <v>1478720.1</v>
      </c>
    </row>
    <row r="7" spans="1:7" x14ac:dyDescent="0.25">
      <c r="A7" t="s">
        <v>12</v>
      </c>
      <c r="B7" s="3"/>
      <c r="F7" s="13">
        <f>20661.16+975000+4680+80000</f>
        <v>1080341.1600000001</v>
      </c>
      <c r="G7" s="3">
        <f>SUM(Tabla5[[#This Row],[OBRAS]:[PRIVADOS]])</f>
        <v>1080341.1600000001</v>
      </c>
    </row>
    <row r="8" spans="1:7" x14ac:dyDescent="0.25">
      <c r="A8" t="s">
        <v>19</v>
      </c>
      <c r="B8" s="3"/>
      <c r="C8" s="3">
        <v>53000</v>
      </c>
      <c r="F8" s="13"/>
      <c r="G8" s="3">
        <f>SUM(Tabla5[[#This Row],[OBRAS]:[PRIVADOS]])</f>
        <v>53000</v>
      </c>
    </row>
    <row r="9" spans="1:7" x14ac:dyDescent="0.25">
      <c r="A9" t="s">
        <v>24</v>
      </c>
      <c r="B9" s="3"/>
      <c r="C9" s="3"/>
      <c r="D9" s="3">
        <f>1000173.74+34495</f>
        <v>1034668.74</v>
      </c>
      <c r="F9" s="13"/>
      <c r="G9" s="3">
        <f>SUM(Tabla5[[#This Row],[OBRAS]:[PRIVADOS]])</f>
        <v>1034668.74</v>
      </c>
    </row>
    <row r="10" spans="1:7" x14ac:dyDescent="0.25">
      <c r="A10" t="s">
        <v>23</v>
      </c>
      <c r="B10" s="3"/>
      <c r="C10" s="3"/>
      <c r="D10" s="3"/>
      <c r="F10" s="13">
        <v>45320</v>
      </c>
      <c r="G10" s="3">
        <f>SUM(Tabla5[[#This Row],[OBRAS]:[PRIVADOS]])</f>
        <v>45320</v>
      </c>
    </row>
    <row r="11" spans="1:7" x14ac:dyDescent="0.25">
      <c r="A11" t="s">
        <v>15</v>
      </c>
      <c r="B11" s="3">
        <f>SUBTOTAL(109,B3:B10)</f>
        <v>2153079.5099999998</v>
      </c>
      <c r="C11" s="3">
        <f t="shared" ref="C11:F11" si="1">SUBTOTAL(109,C3:C10)</f>
        <v>11265822.890000002</v>
      </c>
      <c r="D11" s="3">
        <f t="shared" si="1"/>
        <v>32196761.27</v>
      </c>
      <c r="E11" s="3">
        <f t="shared" si="1"/>
        <v>0</v>
      </c>
      <c r="F11" s="3">
        <f t="shared" si="1"/>
        <v>1179131.1600000001</v>
      </c>
      <c r="G11" s="3"/>
    </row>
    <row r="14" spans="1:7" x14ac:dyDescent="0.25">
      <c r="A14" s="5" t="s">
        <v>18</v>
      </c>
      <c r="B14" s="6" t="s">
        <v>20</v>
      </c>
      <c r="C14" s="6" t="s">
        <v>6</v>
      </c>
      <c r="D14" s="6" t="s">
        <v>22</v>
      </c>
      <c r="E14" s="6" t="s">
        <v>16</v>
      </c>
    </row>
    <row r="15" spans="1:7" x14ac:dyDescent="0.25">
      <c r="A15" t="s">
        <v>8</v>
      </c>
      <c r="B15" s="8">
        <f>G3</f>
        <v>7715071.1800000016</v>
      </c>
      <c r="C15" s="9">
        <f>Tabla27[[#This Row],[PROC. ORDINARIO]]/B$21</f>
        <v>0.16879361797564291</v>
      </c>
      <c r="D15" s="10">
        <f>+G8</f>
        <v>53000</v>
      </c>
      <c r="E15" s="9">
        <f>Tabla27[[#This Row],[PROC. DE URGENCIA]]/D$21</f>
        <v>0.53905614320585837</v>
      </c>
    </row>
    <row r="16" spans="1:7" x14ac:dyDescent="0.25">
      <c r="A16" t="s">
        <v>9</v>
      </c>
      <c r="B16" s="8">
        <f t="shared" ref="B16:B19" si="2">G4</f>
        <v>35212633.009999998</v>
      </c>
      <c r="C16" s="9">
        <f>Tabla27[[#This Row],[PROC. ORDINARIO]]/B$21</f>
        <v>0.77039700419283119</v>
      </c>
      <c r="D16" s="10">
        <f>+G10</f>
        <v>45320</v>
      </c>
      <c r="E16" s="9">
        <f>Tabla27[[#This Row],[PROC. DE URGENCIA]]/D$21</f>
        <v>0.46094385679414157</v>
      </c>
    </row>
    <row r="17" spans="1:5" x14ac:dyDescent="0.25">
      <c r="A17" t="s">
        <v>10</v>
      </c>
      <c r="B17" s="8">
        <f t="shared" si="2"/>
        <v>175040.64000000001</v>
      </c>
      <c r="C17" s="9">
        <f>Tabla27[[#This Row],[PROC. ORDINARIO]]/B$21</f>
        <v>3.8296137817839335E-3</v>
      </c>
      <c r="D17" s="12"/>
      <c r="E17" s="9"/>
    </row>
    <row r="18" spans="1:5" x14ac:dyDescent="0.25">
      <c r="A18" t="s">
        <v>11</v>
      </c>
      <c r="B18" s="8">
        <f t="shared" si="2"/>
        <v>1478720.1</v>
      </c>
      <c r="C18" s="9">
        <f>Tabla27[[#This Row],[PROC. ORDINARIO]]/B$21</f>
        <v>3.2352069064423644E-2</v>
      </c>
      <c r="D18" s="12"/>
      <c r="E18" s="9"/>
    </row>
    <row r="19" spans="1:5" x14ac:dyDescent="0.25">
      <c r="A19" t="s">
        <v>12</v>
      </c>
      <c r="B19" s="8">
        <f t="shared" si="2"/>
        <v>1080341.1600000001</v>
      </c>
      <c r="C19" s="9">
        <f>Tabla27[[#This Row],[PROC. ORDINARIO]]/B$21</f>
        <v>2.3636164695035634E-2</v>
      </c>
      <c r="D19" s="12"/>
      <c r="E19" s="9"/>
    </row>
    <row r="20" spans="1:5" x14ac:dyDescent="0.25">
      <c r="A20" t="s">
        <v>23</v>
      </c>
      <c r="B20" s="8">
        <f>G10</f>
        <v>45320</v>
      </c>
      <c r="C20" s="9">
        <f>Tabla27[[#This Row],[PROC. ORDINARIO]]/B$21</f>
        <v>9.9153029028257577E-4</v>
      </c>
      <c r="D20" s="12"/>
      <c r="E20" s="9"/>
    </row>
    <row r="21" spans="1:5" x14ac:dyDescent="0.25">
      <c r="A21" s="7" t="s">
        <v>4</v>
      </c>
      <c r="B21" s="10">
        <f>SUM(B15:B20)</f>
        <v>45707126.090000004</v>
      </c>
      <c r="C21" s="11">
        <f>SUM(C15:C20)</f>
        <v>0.99999999999999978</v>
      </c>
      <c r="D21" s="10">
        <f>SUM(D15:D20)</f>
        <v>98320</v>
      </c>
      <c r="E21" s="11">
        <f>SUM(E15:E20)</f>
        <v>1</v>
      </c>
    </row>
    <row r="24" spans="1:5" x14ac:dyDescent="0.25">
      <c r="A24" t="s">
        <v>18</v>
      </c>
      <c r="B24" t="s">
        <v>5</v>
      </c>
      <c r="C24" t="s">
        <v>17</v>
      </c>
    </row>
    <row r="25" spans="1:5" x14ac:dyDescent="0.25">
      <c r="A25" t="s">
        <v>20</v>
      </c>
      <c r="B25" s="1">
        <f>B21</f>
        <v>45707126.090000004</v>
      </c>
      <c r="C25" s="2">
        <f>B25/B$27</f>
        <v>0.9978535303464392</v>
      </c>
    </row>
    <row r="26" spans="1:5" x14ac:dyDescent="0.25">
      <c r="A26" t="s">
        <v>21</v>
      </c>
      <c r="B26" s="1">
        <f>D21</f>
        <v>98320</v>
      </c>
      <c r="C26" s="2">
        <f t="shared" ref="C26:C27" si="3">B26/B$27</f>
        <v>2.1464696535607956E-3</v>
      </c>
    </row>
    <row r="27" spans="1:5" x14ac:dyDescent="0.25">
      <c r="A27" t="s">
        <v>4</v>
      </c>
      <c r="B27" s="1">
        <f>SUM(B25:B26)</f>
        <v>45805446.090000004</v>
      </c>
      <c r="C27" s="4">
        <f t="shared" si="3"/>
        <v>1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Ayuntamiento de Oviedo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Gómez Díaz</dc:creator>
  <cp:lastModifiedBy>Sandra Gómez Díaz</cp:lastModifiedBy>
  <dcterms:created xsi:type="dcterms:W3CDTF">2021-12-28T09:53:14Z</dcterms:created>
  <dcterms:modified xsi:type="dcterms:W3CDTF">2021-12-29T11:08:46Z</dcterms:modified>
</cp:coreProperties>
</file>